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860" windowHeight="4650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A">'1'!$C$2</definedName>
    <definedName name="n">'1'!$E$3</definedName>
    <definedName name="P">'2'!$C$5</definedName>
    <definedName name="Sa">'5'!$B$2</definedName>
    <definedName name="T">'2'!$C$4</definedName>
    <definedName name="v">'1'!$E$4</definedName>
    <definedName name="Y">'2'!$C$3</definedName>
  </definedNames>
  <calcPr fullCalcOnLoad="1"/>
</workbook>
</file>

<file path=xl/sharedStrings.xml><?xml version="1.0" encoding="utf-8"?>
<sst xmlns="http://schemas.openxmlformats.org/spreadsheetml/2006/main" count="62" uniqueCount="47">
  <si>
    <t>величина вклада</t>
  </si>
  <si>
    <t>проценты по вкладу</t>
  </si>
  <si>
    <t>продолжительность</t>
  </si>
  <si>
    <t>простые проценты</t>
  </si>
  <si>
    <t>сложные</t>
  </si>
  <si>
    <t>комбинированные</t>
  </si>
  <si>
    <t>ежегодные выплаты</t>
  </si>
  <si>
    <r>
      <t>А= А</t>
    </r>
    <r>
      <rPr>
        <i/>
        <vertAlign val="subscript"/>
        <sz val="12"/>
        <rFont val="Times New Roman"/>
        <family val="1"/>
      </rPr>
      <t>0</t>
    </r>
    <r>
      <rPr>
        <i/>
        <sz val="12"/>
        <rFont val="Times New Roman"/>
        <family val="1"/>
      </rPr>
      <t>(1+p)</t>
    </r>
    <r>
      <rPr>
        <i/>
        <vertAlign val="superscript"/>
        <sz val="12"/>
        <rFont val="Times New Roman"/>
        <family val="1"/>
      </rPr>
      <t>T</t>
    </r>
    <r>
      <rPr>
        <i/>
        <sz val="12"/>
        <rFont val="Times New Roman"/>
        <family val="1"/>
      </rPr>
      <t>.</t>
    </r>
  </si>
  <si>
    <t>y</t>
  </si>
  <si>
    <t>T</t>
  </si>
  <si>
    <t>P</t>
  </si>
  <si>
    <t>первоначальная сумма</t>
  </si>
  <si>
    <t>y0</t>
  </si>
  <si>
    <t>в начале периода</t>
  </si>
  <si>
    <t>в конце периода</t>
  </si>
  <si>
    <t>необходимая сумма</t>
  </si>
  <si>
    <t>проценты</t>
  </si>
  <si>
    <r>
      <t>S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=100 000 руб</t>
    </r>
  </si>
  <si>
    <r>
      <t>V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=12.02.1999 г</t>
    </r>
  </si>
  <si>
    <r>
      <t>S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=150 000 руб</t>
    </r>
  </si>
  <si>
    <r>
      <t>V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=15.03.1999 г.</t>
    </r>
    <r>
      <rPr>
        <b/>
        <sz val="12"/>
        <rFont val="Times New Roman"/>
        <family val="1"/>
      </rPr>
      <t xml:space="preserve"> </t>
    </r>
  </si>
  <si>
    <t>р</t>
  </si>
  <si>
    <t>величина консолидированного платежа</t>
  </si>
  <si>
    <r>
      <t>S</t>
    </r>
    <r>
      <rPr>
        <vertAlign val="subscript"/>
        <sz val="12"/>
        <rFont val="Times New Roman"/>
        <family val="1"/>
      </rPr>
      <t>1</t>
    </r>
  </si>
  <si>
    <r>
      <t>S</t>
    </r>
    <r>
      <rPr>
        <b/>
        <vertAlign val="subscript"/>
        <sz val="12"/>
        <rFont val="Times New Roman"/>
        <family val="1"/>
      </rPr>
      <t>2</t>
    </r>
  </si>
  <si>
    <r>
      <t>V</t>
    </r>
    <r>
      <rPr>
        <vertAlign val="subscript"/>
        <sz val="12"/>
        <rFont val="Times New Roman"/>
        <family val="1"/>
      </rPr>
      <t>1</t>
    </r>
  </si>
  <si>
    <r>
      <t>V</t>
    </r>
    <r>
      <rPr>
        <b/>
        <vertAlign val="subscript"/>
        <sz val="12"/>
        <rFont val="Times New Roman"/>
        <family val="1"/>
      </rPr>
      <t>2</t>
    </r>
  </si>
  <si>
    <r>
      <t>V</t>
    </r>
    <r>
      <rPr>
        <vertAlign val="subscript"/>
        <sz val="12"/>
        <rFont val="Times New Roman"/>
        <family val="1"/>
      </rPr>
      <t>3</t>
    </r>
  </si>
  <si>
    <t>V</t>
  </si>
  <si>
    <r>
      <t xml:space="preserve"> S</t>
    </r>
    <r>
      <rPr>
        <vertAlign val="subscript"/>
        <sz val="12"/>
        <rFont val="Times New Roman"/>
        <family val="1"/>
      </rPr>
      <t>3</t>
    </r>
  </si>
  <si>
    <t>p</t>
  </si>
  <si>
    <t>k</t>
  </si>
  <si>
    <t>платеж</t>
  </si>
  <si>
    <t>сумма платежа</t>
  </si>
  <si>
    <t>дата платежа</t>
  </si>
  <si>
    <t xml:space="preserve">сумма кредита </t>
  </si>
  <si>
    <t xml:space="preserve">годовая ставка </t>
  </si>
  <si>
    <t>выплата на основной капитал</t>
  </si>
  <si>
    <t>выплата прибыли</t>
  </si>
  <si>
    <t>остаток</t>
  </si>
  <si>
    <t>необходимо выплатить</t>
  </si>
  <si>
    <r>
      <t>Задание 1.</t>
    </r>
    <r>
      <rPr>
        <sz val="12"/>
        <rFont val="Times New Roman"/>
        <family val="1"/>
      </rPr>
      <t xml:space="preserve"> Вклад в сумме 100 000 руб. вносится в банк под 40% годовых на 1,5 года.. Рассчитайте наращенную сумму по схемам простых и сложных процентов и комбинированной схеме.</t>
    </r>
  </si>
  <si>
    <r>
      <t>Задание 2.</t>
    </r>
    <r>
      <rPr>
        <sz val="12"/>
        <rFont val="Times New Roman"/>
        <family val="1"/>
      </rPr>
      <t xml:space="preserve"> Определить сумму первоначального вклада, который обеспечивает клиенту ежегодные выплаты в сумме 10 млн. руб в течении 5 лет (сложные проценты, 65% процентов годовых).</t>
    </r>
  </si>
  <si>
    <r>
      <t>Задание 3.</t>
    </r>
    <r>
      <rPr>
        <sz val="12"/>
        <rFont val="Times New Roman"/>
        <family val="1"/>
      </rPr>
      <t xml:space="preserve"> Через 2,5 года вам понадобится для покупки дачи 30 млн. руб.  Какую сумму для этого необходимо положить  в банк, если ставка сложных процентов - 40% годовых. Сделайте расчеты по схеме  сложных процентов и комбинированной схеме.</t>
    </r>
  </si>
  <si>
    <r>
      <t>Задание 4.</t>
    </r>
    <r>
      <rPr>
        <sz val="12"/>
        <rFont val="Times New Roman"/>
        <family val="1"/>
      </rPr>
      <t xml:space="preserve"> Два платежа S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=100 000 руб., V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=12.02.1999 г. S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=150 000 руб., V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=15.03.1999 г.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заменяются одним платежом со сроком V=5.04.1999 г. Стороны договорились на замену платежей при р=50% годовых. Найти величину консолидированного платежа.</t>
    </r>
  </si>
  <si>
    <r>
      <t>Задание 5.</t>
    </r>
    <r>
      <rPr>
        <sz val="12"/>
        <rFont val="Times New Roman"/>
        <family val="1"/>
      </rPr>
      <t xml:space="preserve"> Три платежа S</t>
    </r>
    <r>
      <rPr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100 000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руб., V</t>
    </r>
    <r>
      <rPr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15.05.1999г.;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150 000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руб., V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15.06.1999 г. S</t>
    </r>
    <r>
      <rPr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200 000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руб., V</t>
    </r>
    <r>
      <rPr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15.08.1999 г;  заменяются одним платежом со сроком V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 xml:space="preserve">1.08.1999 г. Найти величину консолидированного платежа, если используются простые проценты при ставке   р =  80% годовых. </t>
    </r>
  </si>
  <si>
    <r>
      <t>Задание 6.</t>
    </r>
    <r>
      <rPr>
        <sz val="12"/>
        <rFont val="Times New Roman"/>
        <family val="1"/>
      </rPr>
      <t xml:space="preserve"> Заемщик должен кредитору три различных суммы S</t>
    </r>
    <r>
      <rPr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1 000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руб., V</t>
    </r>
    <r>
      <rPr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11.03.2000г.;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2 000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руб., V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20.04.2000 г.; S</t>
    </r>
    <r>
      <rPr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5 000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руб., V</t>
    </r>
    <r>
      <rPr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 xml:space="preserve">6.05.2000 г. и желает погасить долг одним единовременным платежом 8 000 руб. Определите дату этого платежа, считая  ставку процентов для всех платежей одинаковой.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</si>
</sst>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2">
    <font>
      <sz val="12"/>
      <name val="Times New Roman"/>
      <family val="0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i/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7"/>
      <name val="Times New Roman"/>
      <family val="1"/>
    </font>
    <font>
      <sz val="12"/>
      <color indexed="48"/>
      <name val="Times New Roman"/>
      <family val="0"/>
    </font>
    <font>
      <sz val="12"/>
      <color indexed="12"/>
      <name val="Times New Roman"/>
      <family val="0"/>
    </font>
    <font>
      <b/>
      <u val="single"/>
      <sz val="12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justify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7!$F$1:$G$1</c:f>
              <c:strCache>
                <c:ptCount val="1"/>
                <c:pt idx="0">
                  <c:v>выплата на основной капитал выплата прибыли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7!$H$1</c:f>
              <c:numCache/>
            </c:numRef>
          </c:val>
        </c:ser>
        <c:ser>
          <c:idx val="0"/>
          <c:order val="1"/>
          <c:tx>
            <c:strRef>
              <c:f>7!$E$3:$F$3</c:f>
              <c:strCache>
                <c:ptCount val="1"/>
                <c:pt idx="0">
                  <c:v>1999 -4 010 218.97р.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7!$G$3:$H$3</c:f>
              <c:numCache/>
            </c:numRef>
          </c:val>
        </c:ser>
        <c:ser>
          <c:idx val="5"/>
          <c:order val="2"/>
          <c:tx>
            <c:strRef>
              <c:f>7!$E$4:$F$4</c:f>
              <c:strCache>
                <c:ptCount val="1"/>
                <c:pt idx="0">
                  <c:v>2000 -4 371 138.67р.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7!$G$4:$H$4</c:f>
              <c:numCache/>
            </c:numRef>
          </c:val>
        </c:ser>
        <c:axId val="720771"/>
        <c:axId val="6486940"/>
      </c:barChart>
      <c:lineChart>
        <c:grouping val="standard"/>
        <c:varyColors val="0"/>
        <c:ser>
          <c:idx val="2"/>
          <c:order val="3"/>
          <c:tx>
            <c:strRef>
              <c:f>7!$E$5:$F$5</c:f>
              <c:strCache>
                <c:ptCount val="1"/>
                <c:pt idx="0">
                  <c:v>2001 -4 764 541.15р.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7!$G$5:$H$5</c:f>
              <c:numCache/>
            </c:numRef>
          </c:val>
          <c:smooth val="0"/>
        </c:ser>
        <c:ser>
          <c:idx val="3"/>
          <c:order val="4"/>
          <c:tx>
            <c:strRef>
              <c:f>7!$E$6:$F$6</c:f>
              <c:strCache>
                <c:ptCount val="1"/>
                <c:pt idx="0">
                  <c:v>2002 -5 193 349.86р.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7!$G$6:$H$6</c:f>
              <c:numCache/>
            </c:numRef>
          </c:val>
          <c:smooth val="0"/>
        </c:ser>
        <c:ser>
          <c:idx val="4"/>
          <c:order val="5"/>
          <c:tx>
            <c:strRef>
              <c:f>7!$E$7:$F$7</c:f>
              <c:strCache>
                <c:ptCount val="1"/>
                <c:pt idx="0">
                  <c:v>2003 -5 660 751.35р.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7!$G$7:$H$7</c:f>
              <c:numCache/>
            </c:numRef>
          </c:val>
          <c:smooth val="0"/>
        </c:ser>
        <c:axId val="58382461"/>
        <c:axId val="55680102"/>
      </c:lineChart>
      <c:catAx>
        <c:axId val="720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86940"/>
        <c:crosses val="autoZero"/>
        <c:auto val="0"/>
        <c:lblOffset val="100"/>
        <c:noMultiLvlLbl val="0"/>
      </c:catAx>
      <c:valAx>
        <c:axId val="64869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20771"/>
        <c:crossesAt val="1"/>
        <c:crossBetween val="between"/>
        <c:dispUnits/>
      </c:valAx>
      <c:catAx>
        <c:axId val="58382461"/>
        <c:scaling>
          <c:orientation val="minMax"/>
        </c:scaling>
        <c:axPos val="b"/>
        <c:delete val="1"/>
        <c:majorTickMark val="in"/>
        <c:minorTickMark val="none"/>
        <c:tickLblPos val="nextTo"/>
        <c:crossAx val="55680102"/>
        <c:crosses val="autoZero"/>
        <c:auto val="0"/>
        <c:lblOffset val="100"/>
        <c:noMultiLvlLbl val="0"/>
      </c:catAx>
      <c:valAx>
        <c:axId val="556801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3824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11</xdr:row>
      <xdr:rowOff>180975</xdr:rowOff>
    </xdr:from>
    <xdr:to>
      <xdr:col>7</xdr:col>
      <xdr:colOff>400050</xdr:colOff>
      <xdr:row>26</xdr:row>
      <xdr:rowOff>38100</xdr:rowOff>
    </xdr:to>
    <xdr:graphicFrame>
      <xdr:nvGraphicFramePr>
        <xdr:cNvPr id="1" name="Chart 5"/>
        <xdr:cNvGraphicFramePr/>
      </xdr:nvGraphicFramePr>
      <xdr:xfrm>
        <a:off x="3019425" y="2381250"/>
        <a:ext cx="46958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9" sqref="F9"/>
    </sheetView>
  </sheetViews>
  <sheetFormatPr defaultColWidth="9.00390625" defaultRowHeight="15.75"/>
  <cols>
    <col min="6" max="6" width="45.25390625" style="0" customWidth="1"/>
  </cols>
  <sheetData>
    <row r="1" ht="63">
      <c r="F1" s="14" t="s">
        <v>41</v>
      </c>
    </row>
    <row r="2" spans="1:3" ht="15.75">
      <c r="A2" t="s">
        <v>0</v>
      </c>
      <c r="C2">
        <v>100000</v>
      </c>
    </row>
    <row r="3" spans="1:5" ht="15.75">
      <c r="A3" t="s">
        <v>1</v>
      </c>
      <c r="C3" s="1">
        <v>0.4</v>
      </c>
      <c r="E3">
        <v>1</v>
      </c>
    </row>
    <row r="4" spans="1:5" ht="15.75">
      <c r="A4" t="s">
        <v>2</v>
      </c>
      <c r="C4">
        <v>1.5</v>
      </c>
      <c r="E4">
        <v>0.5</v>
      </c>
    </row>
    <row r="7" spans="3:5" ht="15.75">
      <c r="C7" t="s">
        <v>3</v>
      </c>
      <c r="E7">
        <f>A*(1+P*T)</f>
        <v>425000</v>
      </c>
    </row>
    <row r="8" spans="3:5" ht="15.75">
      <c r="C8" t="s">
        <v>4</v>
      </c>
      <c r="E8" s="2">
        <f>A*(1+P)^T</f>
        <v>1222981.0312499995</v>
      </c>
    </row>
    <row r="9" spans="3:5" ht="15.75">
      <c r="C9" t="s">
        <v>5</v>
      </c>
      <c r="E9">
        <f>A*(1+P)^n*(1+P*v)</f>
        <v>218625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5" sqref="D15"/>
    </sheetView>
  </sheetViews>
  <sheetFormatPr defaultColWidth="9.00390625" defaultRowHeight="15.75"/>
  <cols>
    <col min="2" max="2" width="14.75390625" style="0" bestFit="1" customWidth="1"/>
    <col min="5" max="5" width="6.125" style="0" customWidth="1"/>
    <col min="6" max="6" width="45.125" style="0" customWidth="1"/>
  </cols>
  <sheetData>
    <row r="1" ht="63">
      <c r="F1" s="14" t="s">
        <v>42</v>
      </c>
    </row>
    <row r="3" spans="1:4" ht="15.75">
      <c r="A3" t="s">
        <v>6</v>
      </c>
      <c r="C3">
        <v>10000000</v>
      </c>
      <c r="D3" t="s">
        <v>8</v>
      </c>
    </row>
    <row r="4" spans="1:4" ht="15.75">
      <c r="A4" t="s">
        <v>2</v>
      </c>
      <c r="C4">
        <v>5</v>
      </c>
      <c r="D4" t="s">
        <v>9</v>
      </c>
    </row>
    <row r="5" spans="1:4" ht="15.75">
      <c r="A5" t="s">
        <v>1</v>
      </c>
      <c r="C5" s="1">
        <v>0.65</v>
      </c>
      <c r="D5" t="s">
        <v>10</v>
      </c>
    </row>
    <row r="6" spans="1:4" ht="15.75">
      <c r="A6" t="s">
        <v>11</v>
      </c>
      <c r="D6" t="s">
        <v>12</v>
      </c>
    </row>
    <row r="8" ht="20.25">
      <c r="C8" s="3" t="s">
        <v>7</v>
      </c>
    </row>
    <row r="10" spans="2:4" ht="15.75">
      <c r="B10" s="4">
        <f>PV(P,T,Y,,1)</f>
        <v>-23308980.952356856</v>
      </c>
      <c r="D10" t="s">
        <v>13</v>
      </c>
    </row>
    <row r="11" spans="2:4" ht="15.75">
      <c r="B11" s="4">
        <f>PV(P,T,Y,,0)</f>
        <v>-14126655.12264052</v>
      </c>
      <c r="D11" t="s">
        <v>14</v>
      </c>
    </row>
    <row r="14" ht="15.75">
      <c r="B14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G8" sqref="G8"/>
    </sheetView>
  </sheetViews>
  <sheetFormatPr defaultColWidth="9.00390625" defaultRowHeight="15.75"/>
  <cols>
    <col min="8" max="8" width="27.375" style="0" customWidth="1"/>
  </cols>
  <sheetData>
    <row r="1" ht="141.75">
      <c r="H1" s="14" t="s">
        <v>43</v>
      </c>
    </row>
    <row r="2" spans="1:6" ht="20.25">
      <c r="A2" t="s">
        <v>2</v>
      </c>
      <c r="C2">
        <v>2.5</v>
      </c>
      <c r="D2">
        <v>2</v>
      </c>
      <c r="F2" s="3" t="s">
        <v>7</v>
      </c>
    </row>
    <row r="3" spans="1:4" ht="15.75">
      <c r="A3" t="s">
        <v>15</v>
      </c>
      <c r="C3">
        <v>30000000</v>
      </c>
      <c r="D3">
        <v>0.5</v>
      </c>
    </row>
    <row r="4" spans="1:3" ht="15.75">
      <c r="A4" t="s">
        <v>16</v>
      </c>
      <c r="C4" s="1">
        <v>0.4</v>
      </c>
    </row>
    <row r="7" spans="2:7" ht="15.75">
      <c r="B7" t="s">
        <v>0</v>
      </c>
      <c r="D7" t="s">
        <v>4</v>
      </c>
      <c r="G7">
        <f>C3/(1+C4)^C2</f>
        <v>12936034.511150764</v>
      </c>
    </row>
    <row r="8" spans="4:7" ht="15.75">
      <c r="D8" t="s">
        <v>5</v>
      </c>
      <c r="G8">
        <f>C3/((1+C4)^D2*(1+C4*D3))</f>
        <v>12755102.04081633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2">
      <selection activeCell="F8" sqref="F8"/>
    </sheetView>
  </sheetViews>
  <sheetFormatPr defaultColWidth="9.00390625" defaultRowHeight="15.75"/>
  <cols>
    <col min="2" max="2" width="13.375" style="0" customWidth="1"/>
    <col min="5" max="5" width="11.00390625" style="0" customWidth="1"/>
    <col min="6" max="6" width="40.25390625" style="0" customWidth="1"/>
  </cols>
  <sheetData>
    <row r="1" spans="1:6" ht="120.75">
      <c r="A1" s="5" t="s">
        <v>17</v>
      </c>
      <c r="C1" s="5" t="s">
        <v>18</v>
      </c>
      <c r="F1" s="14" t="s">
        <v>44</v>
      </c>
    </row>
    <row r="2" spans="1:3" ht="18.75">
      <c r="A2" s="5" t="s">
        <v>19</v>
      </c>
      <c r="C2" s="5" t="s">
        <v>20</v>
      </c>
    </row>
    <row r="4" spans="1:2" ht="15.75">
      <c r="A4" s="6">
        <v>0.5</v>
      </c>
      <c r="B4" t="s">
        <v>21</v>
      </c>
    </row>
    <row r="5" spans="1:5" ht="15.75">
      <c r="A5" s="7">
        <v>100000</v>
      </c>
      <c r="B5" s="8">
        <v>36203</v>
      </c>
      <c r="D5">
        <v>360</v>
      </c>
      <c r="E5" s="9">
        <v>36255</v>
      </c>
    </row>
    <row r="6" spans="1:2" ht="15.75">
      <c r="A6" s="7">
        <v>150000</v>
      </c>
      <c r="B6" s="8">
        <v>36234</v>
      </c>
    </row>
    <row r="8" spans="1:5" ht="15.75">
      <c r="A8" s="5" t="s">
        <v>22</v>
      </c>
      <c r="E8" s="2">
        <f>A5*(1+A4*(E5-B5)/D5)+A6*(1+A4*(E5-B6)/D5)</f>
        <v>261597.2222222222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4">
      <selection activeCell="E13" sqref="E13"/>
    </sheetView>
  </sheetViews>
  <sheetFormatPr defaultColWidth="9.00390625" defaultRowHeight="15.75"/>
  <cols>
    <col min="2" max="2" width="12.50390625" style="0" customWidth="1"/>
    <col min="3" max="3" width="9.375" style="0" bestFit="1" customWidth="1"/>
    <col min="4" max="4" width="10.75390625" style="0" customWidth="1"/>
    <col min="5" max="5" width="51.25390625" style="0" customWidth="1"/>
  </cols>
  <sheetData>
    <row r="1" spans="3:5" ht="103.5">
      <c r="C1" s="5"/>
      <c r="E1" s="14" t="s">
        <v>45</v>
      </c>
    </row>
    <row r="2" spans="1:4" ht="18.75">
      <c r="A2" s="5" t="s">
        <v>23</v>
      </c>
      <c r="B2">
        <v>100000</v>
      </c>
      <c r="C2" s="5" t="s">
        <v>25</v>
      </c>
      <c r="D2" s="9">
        <v>36295</v>
      </c>
    </row>
    <row r="3" spans="1:4" ht="17.25">
      <c r="A3" s="5" t="s">
        <v>24</v>
      </c>
      <c r="B3">
        <v>150000</v>
      </c>
      <c r="C3" s="5" t="s">
        <v>26</v>
      </c>
      <c r="D3" s="9">
        <v>36326</v>
      </c>
    </row>
    <row r="4" spans="1:4" ht="18.75">
      <c r="A4" s="5" t="s">
        <v>29</v>
      </c>
      <c r="B4">
        <v>200000</v>
      </c>
      <c r="C4" s="5" t="s">
        <v>27</v>
      </c>
      <c r="D4" s="9">
        <v>36387</v>
      </c>
    </row>
    <row r="5" spans="3:4" ht="15.75">
      <c r="C5" s="5" t="s">
        <v>28</v>
      </c>
      <c r="D5" s="9">
        <v>36373</v>
      </c>
    </row>
    <row r="6" spans="3:4" ht="15.75">
      <c r="C6" s="5" t="s">
        <v>30</v>
      </c>
      <c r="D6" s="1">
        <v>0.8</v>
      </c>
    </row>
    <row r="7" spans="3:4" ht="15.75">
      <c r="C7" s="5" t="s">
        <v>31</v>
      </c>
      <c r="D7" s="10">
        <v>360</v>
      </c>
    </row>
    <row r="9" spans="2:3" ht="15.75">
      <c r="B9" s="15">
        <f>B2*(1+(D6*(D5-D2))/D7)</f>
        <v>117333.33333333333</v>
      </c>
      <c r="C9" s="15"/>
    </row>
    <row r="10" spans="2:3" ht="15.75">
      <c r="B10" s="15">
        <f>B3*(1+(D6*(D5-D3))/D7)</f>
        <v>165666.66666666666</v>
      </c>
      <c r="C10" s="15"/>
    </row>
    <row r="11" spans="2:3" ht="15.75">
      <c r="B11" s="15">
        <f>B4*((1+(D6*(D4-D5))/D7)^(-1))</f>
        <v>193965.5172413793</v>
      </c>
      <c r="C11" s="15"/>
    </row>
    <row r="12" spans="1:3" ht="15.75">
      <c r="A12" t="s">
        <v>32</v>
      </c>
      <c r="B12" s="11">
        <f>SUM(B9:B11)</f>
        <v>476965.5172413793</v>
      </c>
      <c r="C12" s="1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10" sqref="E10"/>
    </sheetView>
  </sheetViews>
  <sheetFormatPr defaultColWidth="9.00390625" defaultRowHeight="15.75"/>
  <cols>
    <col min="4" max="4" width="12.125" style="0" customWidth="1"/>
    <col min="5" max="5" width="51.75390625" style="0" customWidth="1"/>
  </cols>
  <sheetData>
    <row r="1" ht="100.5">
      <c r="E1" s="14" t="s">
        <v>46</v>
      </c>
    </row>
    <row r="2" spans="1:4" ht="18.75">
      <c r="A2" s="5" t="s">
        <v>23</v>
      </c>
      <c r="B2">
        <v>1000</v>
      </c>
      <c r="C2" s="5" t="s">
        <v>25</v>
      </c>
      <c r="D2" s="9">
        <v>36596</v>
      </c>
    </row>
    <row r="3" spans="1:4" ht="17.25">
      <c r="A3" s="5" t="s">
        <v>24</v>
      </c>
      <c r="B3">
        <v>2000</v>
      </c>
      <c r="C3" s="5" t="s">
        <v>26</v>
      </c>
      <c r="D3" s="9">
        <v>36636</v>
      </c>
    </row>
    <row r="4" spans="1:4" ht="18.75">
      <c r="A4" s="5" t="s">
        <v>29</v>
      </c>
      <c r="B4">
        <v>5000</v>
      </c>
      <c r="C4" s="5" t="s">
        <v>27</v>
      </c>
      <c r="D4" s="9">
        <v>36652</v>
      </c>
    </row>
    <row r="5" spans="1:3" ht="15.75">
      <c r="A5" s="5" t="s">
        <v>33</v>
      </c>
      <c r="C5">
        <v>8000</v>
      </c>
    </row>
    <row r="8" spans="2:4" ht="15.75">
      <c r="B8" t="s">
        <v>34</v>
      </c>
      <c r="D8" s="8">
        <f>D4-(B2*(D4-D2)+B3*(D4-D3)+B4*(D4-D4))/(B2+B3+B4)</f>
        <v>36641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F10" sqref="F10"/>
    </sheetView>
  </sheetViews>
  <sheetFormatPr defaultColWidth="9.00390625" defaultRowHeight="15.75"/>
  <cols>
    <col min="4" max="4" width="14.75390625" style="0" bestFit="1" customWidth="1"/>
    <col min="6" max="6" width="27.25390625" style="0" customWidth="1"/>
    <col min="7" max="8" width="18.00390625" style="0" customWidth="1"/>
    <col min="9" max="9" width="13.125" style="0" customWidth="1"/>
  </cols>
  <sheetData>
    <row r="1" spans="6:8" ht="15.75">
      <c r="F1" s="13" t="s">
        <v>37</v>
      </c>
      <c r="G1" s="12" t="s">
        <v>38</v>
      </c>
      <c r="H1" t="s">
        <v>39</v>
      </c>
    </row>
    <row r="2" spans="1:5" ht="15.75">
      <c r="A2" s="5" t="s">
        <v>35</v>
      </c>
      <c r="C2">
        <v>24000000</v>
      </c>
      <c r="E2">
        <v>1998</v>
      </c>
    </row>
    <row r="3" spans="1:8" ht="15.75">
      <c r="A3" s="5" t="s">
        <v>36</v>
      </c>
      <c r="C3" s="1">
        <v>0.09</v>
      </c>
      <c r="E3">
        <f>E2+1</f>
        <v>1999</v>
      </c>
      <c r="F3" s="4">
        <f>PPMT($C$3,1,5,$C$2)</f>
        <v>-4010218.9669618756</v>
      </c>
      <c r="G3" s="4">
        <f>IPMT($C$3,1,5,$C$2)</f>
        <v>-2160000</v>
      </c>
      <c r="H3" s="4">
        <f>D10-(F3+G3)</f>
        <v>-24680875.867847502</v>
      </c>
    </row>
    <row r="4" spans="3:8" ht="15.75">
      <c r="C4">
        <v>5</v>
      </c>
      <c r="E4">
        <f>E3+1</f>
        <v>2000</v>
      </c>
      <c r="F4" s="4">
        <f>PPMT($C$3,2,5,$C$2)</f>
        <v>-4371138.673988445</v>
      </c>
      <c r="G4" s="4">
        <f>IPMT($C$3,2,5,$C$2)</f>
        <v>-1799080.292973431</v>
      </c>
      <c r="H4" s="4">
        <f>H3-(F4+G4)</f>
        <v>-18510656.900885627</v>
      </c>
    </row>
    <row r="5" spans="5:8" ht="15.75">
      <c r="E5">
        <f>E4+1</f>
        <v>2001</v>
      </c>
      <c r="F5" s="4">
        <f>PPMT($C$3,3,5,$C$2)</f>
        <v>-4764541.154647405</v>
      </c>
      <c r="G5" s="4">
        <f>IPMT($C$3,3,5,$C$2)</f>
        <v>-1405677.8123144705</v>
      </c>
      <c r="H5" s="4">
        <f>H4-(F5+G5)</f>
        <v>-12340437.933923751</v>
      </c>
    </row>
    <row r="6" spans="5:8" ht="15.75">
      <c r="E6">
        <f>E5+1</f>
        <v>2002</v>
      </c>
      <c r="F6" s="4">
        <f>PPMT($C$3,4,5,$C$2)</f>
        <v>-5193349.858565671</v>
      </c>
      <c r="G6" s="4">
        <f>IPMT($C$3,4,5,$C$2)</f>
        <v>-976869.1083962037</v>
      </c>
      <c r="H6" s="4">
        <f>H5-(F6+G6)</f>
        <v>-6170218.966961876</v>
      </c>
    </row>
    <row r="7" spans="1:8" ht="15.75">
      <c r="A7" t="s">
        <v>37</v>
      </c>
      <c r="D7" s="4">
        <f>PPMT(C3,1,C4,C2)</f>
        <v>-4010218.9669618756</v>
      </c>
      <c r="E7">
        <f>E6+1</f>
        <v>2003</v>
      </c>
      <c r="F7" s="4">
        <f>PPMT($C$3,5,5,$C$2)</f>
        <v>-5660751.345836583</v>
      </c>
      <c r="G7" s="4">
        <f>IPMT($C$3,5,5,$C$2)</f>
        <v>-509467.6211252932</v>
      </c>
      <c r="H7" s="4">
        <f>H6-(F7+G7)</f>
        <v>0</v>
      </c>
    </row>
    <row r="8" spans="1:4" ht="15.75">
      <c r="A8" t="s">
        <v>38</v>
      </c>
      <c r="D8" s="4">
        <f>IPMT(C3,1,C4,C2)</f>
        <v>-2160000</v>
      </c>
    </row>
    <row r="10" spans="1:4" ht="15.75">
      <c r="A10" s="13" t="s">
        <v>40</v>
      </c>
      <c r="D10" s="4">
        <f>SUM(F3:G7)</f>
        <v>-30851094.834809378</v>
      </c>
    </row>
    <row r="11" ht="15.75">
      <c r="F11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Андриянчик Е А</dc:creator>
  <cp:keywords/>
  <dc:description/>
  <cp:lastModifiedBy>OUR</cp:lastModifiedBy>
  <dcterms:created xsi:type="dcterms:W3CDTF">2003-03-02T20:58:40Z</dcterms:created>
  <dcterms:modified xsi:type="dcterms:W3CDTF">2008-03-16T15:48:40Z</dcterms:modified>
  <cp:category/>
  <cp:version/>
  <cp:contentType/>
  <cp:contentStatus/>
</cp:coreProperties>
</file>